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ba371ed4f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e3740919f8c94ffe"/>
    <x:sheet xmlns:r="http://schemas.openxmlformats.org/officeDocument/2006/relationships" name="Batch" sheetId="2" r:id="R39894592bb7440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"/>
    <x:numFmt numFmtId="202" formatCode="+0.0;-0.0;0.0"/>
  </x:numFmts>
  <x:fonts count="4">
    <x:font>
      <x:sz val="11"/>
      <x:name val="Carlito"/>
    </x:font>
    <x:font>
      <x:sz val="11"/>
      <x:color rgb="FF233449"/>
      <x:name val="Arial"/>
    </x:font>
    <x:font>
      <x:b/>
      <x:sz val="15"/>
      <x:color rgb="FF23344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1"/>
      </x:patternFill>
    </x:fill>
    <x:fill>
      <x:patternFill patternType="solid">
        <x:fgColor rgb="FF23344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</x:cellXfs>
  <x:cellStyles count="1">
    <x:cellStyle name="Normal" xfId="0"/>
  </x:cellStyles>
  <x:dxfs count="3">
    <x:dxf>
      <x:font>
        <x:color rgb="FF9B2020"/>
      </x:font>
      <x:fill>
        <x:patternFill patternType="solid">
          <x:bgColor rgb="FFFDE3E1"/>
        </x:patternFill>
      </x:fill>
    </x:dxf>
    <x:dxf>
      <x:font>
        <x:color rgb="FF9B2020"/>
      </x:font>
      <x:fill>
        <x:patternFill patternType="solid">
          <x:bgColor rgb="FFFDE3E1"/>
        </x:patternFill>
      </x:fill>
    </x:dxf>
    <x:dxf>
      <x:fill>
        <x:patternFill patternType="solid">
          <x:bgColor rgb="FFFD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ade19e83540c9" /><Relationship Type="http://schemas.openxmlformats.org/officeDocument/2006/relationships/theme" Target="/xl/theme/theme1.xml" Id="Rf7885c2073f6418b" /><Relationship Type="http://schemas.openxmlformats.org/officeDocument/2006/relationships/sharedStrings" Target="/xl/sharedStrings.xml" Id="Rc541905ce44f4a82" /><Relationship Type="http://schemas.openxmlformats.org/officeDocument/2006/relationships/worksheet" Target="/xl/worksheets/sheet1.xml" Id="Re3740919f8c94ffe" /><Relationship Type="http://schemas.openxmlformats.org/officeDocument/2006/relationships/worksheet" Target="/xl/worksheets/sheet2.xml" Id="R39894592bb7440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449"/>
  </x:sheetPr>
  <x:sheetViews>
    <x:sheetView showGridLines="0" workbookViewId="0"/>
  </x:sheetViews>
  <x:sheetFormatPr defaultRowHeight="15"/>
  <x:cols>
    <x:col min="1" max="1" width="48" hidden="0" customWidth="1"/>
    <x:col min="2" max="2" width="28" hidden="0" customWidth="1"/>
    <x:col min="3" max="3" width="3" hidden="0" customWidth="1"/>
    <x:col min="4" max="4" width="80" hidden="0" customWidth="1"/>
  </x:cols>
  <x:sheetData>
    <x:row r="1" ht="25" customHeight="1">
      <x:c r="A1" s="2"/>
      <x:c r="B1" s="2"/>
      <x:c r="C1"/>
      <x:c r="D1" s="2"/>
      <x:c r="E1" s="2"/>
    </x:row>
    <x:row r="2" ht="25" customHeight="1">
      <x:c r="A2" s="3" t="str">
        <x:v>Engineering-handoff evaluation</x:v>
      </x:c>
      <x:c r="B2" s="2"/>
      <x:c r="C2"/>
      <x:c r="D2" s="2"/>
      <x:c r="E2" s="2"/>
    </x:row>
    <x:row r="3" ht="25" customHeight="1">
      <x:c r="A3" s="2" t="str">
        <x:v>Synthetic EX-1. No participant results.</x:v>
      </x:c>
      <x:c r="B3" s="2"/>
      <x:c r="C3"/>
      <x:c r="D3" s="2"/>
      <x:c r="E3" s="2"/>
    </x:row>
    <x:row r="4" ht="25" customHeight="1">
      <x:c r="A4" s="2"/>
      <x:c r="B4" s="2"/>
      <x:c r="C4"/>
      <x:c r="D4" s="2"/>
      <x:c r="E4" s="2"/>
    </x:row>
    <x:row r="5" ht="25" customHeight="1">
      <x:c r="A5" s="2" t="str">
        <x:v>Session ID</x:v>
      </x:c>
      <x:c r="B5" s="4" t="str">
        <x:v>EX-1</x:v>
      </x:c>
      <x:c r="C5"/>
      <x:c r="D5" s="2"/>
      <x:c r="E5" s="2"/>
    </x:row>
    <x:row r="6" ht="25" customHeight="1">
      <x:c r="A6" s="2" t="str">
        <x:v>Artifact / version</x:v>
      </x:c>
      <x:c r="B6" s="4" t="str">
        <x:v>SR-01</x:v>
      </x:c>
      <x:c r="C6"/>
      <x:c r="D6" s="2"/>
      <x:c r="E6" s="2"/>
    </x:row>
    <x:row r="7" ht="25" customHeight="1">
      <x:c r="A7" s="2" t="str">
        <x:v>Criterion version</x:v>
      </x:c>
      <x:c r="B7" s="4" t="str">
        <x:v>Handoff-v0.1</x:v>
      </x:c>
      <x:c r="C7"/>
      <x:c r="D7" s="2"/>
      <x:c r="E7" s="2"/>
    </x:row>
    <x:row r="8" ht="25" customHeight="1">
      <x:c r="A8" s="2" t="str">
        <x:v>Expected recall (enter 80%)</x:v>
      </x:c>
      <x:c r="B8" s="5" t="n">
        <x:v>0.8</x:v>
      </x:c>
      <x:c r="C8"/>
      <x:c r="D8" s="2"/>
      <x:c r="E8" s="2"/>
    </x:row>
    <x:row r="9" ht="25" customHeight="1">
      <x:c r="A9" s="2" t="str">
        <x:v>Evaluator judgment before key disclosure</x:v>
      </x:c>
      <x:c r="B9" s="4" t="str">
        <x:v>Ready</x:v>
      </x:c>
      <x:c r="C9"/>
      <x:c r="D9" s="2"/>
      <x:c r="E9" s="2"/>
    </x:row>
    <x:row r="10" ht="25" customHeight="1">
      <x:c r="A10" s="2" t="str">
        <x:v>Criterion status from artifact evidence</x:v>
      </x:c>
      <x:c r="B10" s="2" t="str">
        <x:f>IF(OR(B20="Hold for remediation",B20="Insufficient evidence"),"Nonready",IF(B20="Eligible for handoff review","Ready","Unknown"))</x:f>
        <x:v>Nonready</x:v>
      </x:c>
      <x:c r="C10"/>
      <x:c r="D10" s="2"/>
      <x:c r="E10" s="2"/>
    </x:row>
    <x:row r="11" ht="25" customHeight="1">
      <x:c r="A11" s="2"/>
      <x:c r="B11" s="2"/>
      <x:c r="C11"/>
      <x:c r="D11" s="2"/>
      <x:c r="E11" s="2"/>
    </x:row>
    <x:row r="12" ht="25" customHeight="1">
      <x:c r="A12" s="2"/>
      <x:c r="B12" s="2"/>
      <x:c r="C12"/>
      <x:c r="D12" s="2"/>
      <x:c r="E12" s="2"/>
    </x:row>
    <x:row r="13" ht="25" customHeight="1">
      <x:c r="A13" s="10" t="str">
        <x:v>Measurement</x:v>
      </x:c>
      <x:c r="B13" s="10" t="str">
        <x:v>Result</x:v>
      </x:c>
      <x:c r="C13"/>
      <x:c r="D13" s="2" t="str">
        <x:v>Interpretation</x:v>
      </x:c>
      <x:c r="E13" s="2"/>
    </x:row>
    <x:row r="14" ht="25" customHeight="1">
      <x:c r="A14" s="2" t="str">
        <x:v>Reference-set defect recall</x:v>
      </x:c>
      <x:c r="B14" s="7" t="n">
        <x:f>IF(AND(COUNT(B25:B28)=4,OR(B27&gt;B25,B28&gt;B26,B26-B28&gt;B25-B27,B26&gt;B25,B28&gt;B27,MIN(B25:B28)&lt;0,MOD(B25,1)&lt;&gt;0,MOD(B26,1)&lt;&gt;0,MOD(B27,1)&lt;&gt;0,MOD(B28,1)&lt;&gt;0)),"Invalid counts",IF(COUNT(B26,B25)&lt;2,"Not evaluated",IF(OR(B26&lt;0,B25&lt;0,MOD(B26,1)&lt;&gt;0,MOD(B25,1)&lt;&gt;0,B26&gt;B25),"Invalid counts",IF(B25=0,"n.a.",B26/B25))))</x:f>
        <x:v>0.625</x:v>
      </x:c>
      <x:c r="C14"/>
      <x:c r="D14" s="2" t="str">
        <x:v>Unique reference matches / frozen reference defects.</x:v>
      </x:c>
      <x:c r="E14" s="2"/>
    </x:row>
    <x:row r="15" ht="25" customHeight="1">
      <x:c r="A15" s="2" t="str">
        <x:v>Expected-recall gap (pp)</x:v>
      </x:c>
      <x:c r="B15" s="8" t="n">
        <x:f>IF(OR(B8="",NOT(ISNUMBER(B14))),"Not evaluated",IF(OR(NOT(ISNUMBER(B8)),B8&lt;0,B8&gt;1),"Invalid estimate",(B8-B14)*100))</x:f>
        <x:v>17.500000000000004</x:v>
      </x:c>
      <x:c r="C15"/>
      <x:c r="D15" s="2" t="str">
        <x:v>Expected minus observed recall, in percentage points.</x:v>
      </x:c>
      <x:c r="E15" s="2"/>
    </x:row>
    <x:row r="16" ht="25" customHeight="1">
      <x:c r="A16" s="2" t="str">
        <x:v>Handoff recovery coverage</x:v>
      </x:c>
      <x:c r="B16" s="7" t="n">
        <x:f>IF(COUNT(B30,B29)&lt;2,"Not evaluated",IF(OR(B30&lt;0,B29&lt;0,MOD(B30,1)&lt;&gt;0,MOD(B29,1)&lt;&gt;0,B30&gt;B29),"Invalid counts",IF(B29=0,"n.a.",B30/B29)))</x:f>
        <x:v>0.5</x:v>
      </x:c>
      <x:c r="C16"/>
      <x:c r="D16" s="2" t="str">
        <x:v>Verified applicable scenarios / all applicable scenarios.</x:v>
      </x:c>
      <x:c r="E16" s="2"/>
    </x:row>
    <x:row r="17" ht="25" customHeight="1">
      <x:c r="A17" s="2" t="str">
        <x:v>Omission recognition</x:v>
      </x:c>
      <x:c r="B17" s="7" t="n">
        <x:f>IF(COUNT(B25:B28)&lt;4,"Not evaluated",IF(OR(B27&gt;B25,B28&gt;B26,B26-B28&gt;B25-B27,B26&gt;B25,B28&gt;B27,MIN(B25:B28)&lt;0,MOD(B25,1)&lt;&gt;0,MOD(B26,1)&lt;&gt;0,MOD(B27,1)&lt;&gt;0,MOD(B28,1)&lt;&gt;0),"Invalid counts",IF(COUNT(B28,B27)&lt;2,"Not evaluated",IF(OR(B28&lt;0,B27&lt;0,MOD(B28,1)&lt;&gt;0,MOD(B27,1)&lt;&gt;0,B28&gt;B27),"Invalid counts",IF(B27=0,"n.a.",B28/B27)))))</x:f>
        <x:v>0.3333333333333333</x:v>
      </x:c>
      <x:c r="C17"/>
      <x:c r="D17" s="2" t="str">
        <x:v>Recognized reference omissions / reference omissions.</x:v>
      </x:c>
      <x:c r="E17" s="2"/>
    </x:row>
    <x:row r="18" ht="25" customHeight="1">
      <x:c r="A18" s="2" t="str">
        <x:v>Artifact requirements coverage</x:v>
      </x:c>
      <x:c r="B18" s="7" t="n">
        <x:f>IF(COUNT(B32,B31)&lt;2,"Not evaluated",IF(OR(B32&lt;0,B31&lt;0,MOD(B32,1)&lt;&gt;0,MOD(B31,1)&lt;&gt;0,B32&gt;B31),"Invalid counts",IF(B31=0,"n.a.",B32/B31)))</x:f>
        <x:v>0.7</x:v>
      </x:c>
      <x:c r="C18"/>
      <x:c r="D18" s="2" t="str">
        <x:v>Verified mandatory requirements / all mandatory requirements.</x:v>
      </x:c>
      <x:c r="E18" s="2"/>
    </x:row>
    <x:row r="19" ht="25" customHeight="1">
      <x:c r="A19" s="2" t="str">
        <x:v>False-ready event (single instance)</x:v>
      </x:c>
      <x:c r="B19" s="2" t="n">
        <x:f>IF(B10&lt;&gt;"Nonready","n.a.",IF(B9="Ready",1,IF(OR(B9="Not ready",B9="Unable to assess"),0,"Missing judgment")))</x:f>
        <x:v>1</x:v>
      </x:c>
      <x:c r="C19"/>
      <x:c r="D19" s="2" t="str">
        <x:v>1 = Ready judgment on a Nonready artifact; 0 = not Ready.</x:v>
      </x:c>
      <x:c r="E19" s="2"/>
    </x:row>
    <x:row r="20" ht="42" customHeight="1">
      <x:c r="A20" s="2" t="str">
        <x:v>Artifact disposition</x:v>
      </x:c>
      <x:c r="B20" s="11" t="str">
        <x:f>IF(OR(B16="Invalid counts",B18="Invalid counts",AND(ISNUMBER(B33),OR(B33&lt;0,MOD(B33,1)&lt;&gt;0)),AND(ISNUMBER(B34),OR(B34&lt;0,MOD(B34,1)&lt;&gt;0)),AND(ISNUMBER(B36),OR(B36&lt;0,MOD(B36,1)&lt;&gt;0))),"Invalid counts",IF(OR(COUNT(B29:B34,B36)&lt;7,AND(B35&lt;&gt;"Yes",B35&lt;&gt;"No")),"Not evaluated",IF(B30+B32+B34+B36&lt;&gt;B29+B31,"Invalid counts",IF(OR(B33&gt;0,B36&gt;0),"Hold for remediation",IF(OR(B34&gt;0,B35="No",B31=0),"Insufficient evidence","Eligible for handoff review")))))</x:f>
        <x:v>Hold for remediation</x:v>
      </x:c>
      <x:c r="C20"/>
      <x:c r="D20" s="2" t="str">
        <x:v>Owner must separately record final approval and conditions.</x:v>
      </x:c>
      <x:c r="E20" s="2"/>
    </x:row>
    <x:row r="21" ht="25" customHeight="1">
      <x:c r="A21" s="2"/>
      <x:c r="B21" s="2"/>
      <x:c r="C21"/>
      <x:c r="D21" s="2"/>
      <x:c r="E21" s="2"/>
    </x:row>
    <x:row r="22" ht="25" customHeight="1">
      <x:c r="A22" s="2"/>
      <x:c r="B22" s="2"/>
      <x:c r="C22"/>
      <x:c r="D22" s="2"/>
      <x:c r="E22" s="2"/>
    </x:row>
    <x:row r="23" ht="25" customHeight="1">
      <x:c r="A23" s="10" t="str">
        <x:v>Adjudicated counts</x:v>
      </x:c>
      <x:c r="B23" s="10" t="str">
        <x:v>Editable input</x:v>
      </x:c>
      <x:c r="C23"/>
      <x:c r="D23" s="2" t="str">
        <x:v>Reconcile to retained CSV evidence</x:v>
      </x:c>
      <x:c r="E23" s="2"/>
    </x:row>
    <x:row r="24" ht="25" customHeight="1">
      <x:c r="A24" s="2" t="str">
        <x:v>Enter whole counts; blank means not assessed.</x:v>
      </x:c>
      <x:c r="B24" s="2"/>
      <x:c r="C24"/>
      <x:c r="D24" s="2"/>
      <x:c r="E24" s="2"/>
    </x:row>
    <x:row r="25" ht="25" customHeight="1">
      <x:c r="A25" s="2" t="str">
        <x:v>Eligible reference defects</x:v>
      </x:c>
      <x:c r="B25" s="6" t="n">
        <x:v>8</x:v>
      </x:c>
      <x:c r="C25"/>
      <x:c r="D25" s="2" t="str">
        <x:v>Frozen reference-key.csv count; zero yields n.a.</x:v>
      </x:c>
      <x:c r="E25" s="2"/>
    </x:row>
    <x:row r="26" ht="25" customHeight="1">
      <x:c r="A26" s="2" t="str">
        <x:v>Unique correctly detected reference defects</x:v>
      </x:c>
      <x:c r="B26" s="6" t="n">
        <x:v>5</x:v>
      </x:c>
      <x:c r="C26"/>
      <x:c r="D26" s="2" t="str">
        <x:v>Deduplicate accepted matches by reference ID.</x:v>
      </x:c>
      <x:c r="E26" s="2"/>
    </x:row>
    <x:row r="27" ht="25" customHeight="1">
      <x:c r="A27" s="2" t="str">
        <x:v>Predefined reference requirement omissions</x:v>
      </x:c>
      <x:c r="B27" s="6" t="n">
        <x:v>3</x:v>
      </x:c>
      <x:c r="C27"/>
      <x:c r="D27" s="2" t="str">
        <x:v>Subset of the reference set, marked omission.</x:v>
      </x:c>
      <x:c r="E27" s="2"/>
    </x:row>
    <x:row r="28" ht="25" customHeight="1">
      <x:c r="A28" s="2" t="str">
        <x:v>Correctly identified reference omissions</x:v>
      </x:c>
      <x:c r="B28" s="6" t="n">
        <x:v>1</x:v>
      </x:c>
      <x:c r="C28"/>
      <x:c r="D28" s="2" t="str">
        <x:v>Detected omissions; cannot exceed detected reference defects.</x:v>
      </x:c>
      <x:c r="E28" s="2"/>
    </x:row>
    <x:row r="29" ht="25" customHeight="1">
      <x:c r="A29" s="2" t="str">
        <x:v>Applicable required recovery scenarios</x:v>
      </x:c>
      <x:c r="B29" s="6" t="n">
        <x:v>6</x:v>
      </x:c>
      <x:c r="C29"/>
      <x:c r="D29" s="2" t="str">
        <x:v>Include unassessed applicable scenarios.</x:v>
      </x:c>
      <x:c r="E29" s="2"/>
    </x:row>
    <x:row r="30" ht="25" customHeight="1">
      <x:c r="A30" s="2" t="str">
        <x:v>Specified + walkthrough verified scenarios</x:v>
      </x:c>
      <x:c r="B30" s="6" t="n">
        <x:v>3</x:v>
      </x:c>
      <x:c r="C30"/>
      <x:c r="D30" s="2" t="str">
        <x:v>Both evidence levels required; not just a visible button.</x:v>
      </x:c>
      <x:c r="E30" s="2"/>
    </x:row>
    <x:row r="31" ht="25" customHeight="1">
      <x:c r="A31" s="2" t="str">
        <x:v>Mandatory requirements</x:v>
      </x:c>
      <x:c r="B31" s="6" t="n">
        <x:v>10</x:v>
      </x:c>
      <x:c r="C31"/>
      <x:c r="D31" s="2" t="str">
        <x:v>Keep every mandatory requirement in the denominator.</x:v>
      </x:c>
      <x:c r="E31" s="2"/>
    </x:row>
    <x:row r="32" ht="25" customHeight="1">
      <x:c r="A32" s="2" t="str">
        <x:v>Specified + walkthrough verified requirements</x:v>
      </x:c>
      <x:c r="B32" s="6" t="n">
        <x:v>7</x:v>
      </x:c>
      <x:c r="C32"/>
      <x:c r="D32" s="2" t="str">
        <x:v>Both evidence levels required.</x:v>
      </x:c>
      <x:c r="E32" s="2"/>
    </x:row>
    <x:row r="33" ht="25" customHeight="1">
      <x:c r="A33" s="2" t="str">
        <x:v>Unresolved critical defects</x:v>
      </x:c>
      <x:c r="B33" s="6" t="n">
        <x:v>1</x:v>
      </x:c>
      <x:c r="C33"/>
      <x:c r="D33" s="2" t="str">
        <x:v>Include relevant novel genuine critical issues.</x:v>
      </x:c>
      <x:c r="E33" s="2"/>
    </x:row>
    <x:row r="34" ht="25" customHeight="1">
      <x:c r="A34" s="2" t="str">
        <x:v>Unassessed mandatory items</x:v>
      </x:c>
      <x:c r="B34" s="6" t="n">
        <x:v>2</x:v>
      </x:c>
      <x:c r="C34"/>
      <x:c r="D34" s="2" t="str">
        <x:v>Unassessed requirement + recovery rows; disjoint from failed rows.</x:v>
      </x:c>
      <x:c r="E34" s="2"/>
    </x:row>
    <x:row r="35" ht="25" customHeight="1">
      <x:c r="A35" s="2" t="str">
        <x:v>Required evidence record complete?</x:v>
      </x:c>
      <x:c r="B35" s="4" t="str">
        <x:v>Yes</x:v>
      </x:c>
      <x:c r="C35"/>
      <x:c r="D35" s="2" t="str">
        <x:v>No means the gate is not met, even if other counts look complete.</x:v>
      </x:c>
      <x:c r="E35" s="2"/>
    </x:row>
    <x:row r="36" ht="25" customHeight="1">
      <x:c r="A36" s="2" t="str">
        <x:v>Documented failed mandatory checks</x:v>
      </x:c>
      <x:c r="B36" s="6" t="n">
        <x:v>4</x:v>
      </x:c>
      <x:c r="C36"/>
      <x:c r="D36" s="2" t="str">
        <x:v>Verified + failed + unassessed must equal total required checks.</x:v>
      </x:c>
      <x:c r="E36" s="2"/>
    </x:row>
    <x:row r="37" ht="25" customHeight="1">
      <x:c r="A37" s="2" t="str">
        <x:v>Amber cells are inputs. Calculated cells are unfilled.</x:v>
      </x:c>
      <x:c r="B37" s="2"/>
      <x:c r="C37"/>
      <x:c r="D37" s="2" t="str">
        <x:v>Source: Protocol-v0.1.pdf and the retained assessment records.</x:v>
      </x:c>
      <x:c r="E37" s="2"/>
    </x:row>
    <x:row r="38" ht="25" customHeight="1">
      <x:c r="A38" s="2"/>
      <x:c r="B38" s="2"/>
      <x:c r="C38" s="2"/>
      <x:c r="D38" s="2"/>
      <x:c r="E38" s="2"/>
    </x:row>
  </x:sheetData>
  <x:conditionalFormatting sqref="B14:B20">
    <x:cfRule type="containsText" dxfId="0" priority="1" operator="containsText" text="Invalid"/>
  </x:conditionalFormatting>
  <x:conditionalFormatting sqref="B20:B20">
    <x:cfRule type="containsText" dxfId="1" priority="2" operator="containsText" text="Hold"/>
  </x:conditionalFormatting>
  <x:dataValidations count="5">
    <x:dataValidation type="list" sqref="B9">
      <x:formula1>"Ready,Not ready,Unable to assess"</x:formula1>
    </x:dataValidation>
    <x:dataValidation type="decimal" operator="between" sqref="B8">
      <x:formula1>0</x:formula1>
      <x:formula2>1</x:formula2>
    </x:dataValidation>
    <x:dataValidation type="whole" operator="greaterThanOrEqual" sqref="B25:B34">
      <x:formula1>0</x:formula1>
    </x:dataValidation>
    <x:dataValidation type="list" sqref="B35">
      <x:formula1>"Yes,No"</x:formula1>
    </x:dataValidation>
    <x:dataValidation type="whole" operator="greaterThanOrEqual" sqref="B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3449"/>
  </x:sheetPr>
  <x:sheetViews>
    <x:sheetView showGridLines="0" workbookViewId="0"/>
  </x:sheetViews>
  <x:sheetFormatPr defaultRowHeight="15"/>
  <x:cols>
    <x:col min="1" max="1" width="42" hidden="0" customWidth="1"/>
    <x:col min="2" max="2" width="23" hidden="0" customWidth="1"/>
    <x:col min="3" max="3" width="23" hidden="0" customWidth="1"/>
    <x:col min="4" max="4" width="23" hidden="0" customWidth="1"/>
    <x:col min="5" max="5" width="26" hidden="0" customWidth="1"/>
    <x:col min="6" max="6" width="25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False-ready batch calculation</x:v>
      </x:c>
      <x:c r="B2" s="2"/>
      <x:c r="C2" s="2"/>
      <x:c r="D2" s="2"/>
      <x:c r="E2" s="2"/>
    </x:row>
    <x:row r="3" ht="25" customHeight="1">
      <x:c r="A3" s="2" t="str">
        <x:v>Four synthetic instances; not an empirical sample.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2" t="str">
        <x:v>Nonready instances with observed judgment</x:v>
      </x:c>
      <x:c r="B5" s="2" t="n">
        <x:f>IF(B12&lt;&gt;"Valid","Not evaluated",COUNTIFS(C16:C35,"Nonready",D16:D35,"Ready")+COUNTIFS(C16:C35,"Nonready",D16:D35,"Not ready")+COUNTIFS(C16:C35,"Nonready",D16:D35,"Unable to assess"))</x:f>
        <x:v>4</x:v>
      </x:c>
      <x:c r="C5" s="2" t="str">
        <x:v>Ready + Not ready + Unable to assess</x:v>
      </x:c>
      <x:c r="D5" s="2"/>
      <x:c r="E5" s="2"/>
    </x:row>
    <x:row r="6" ht="25" customHeight="1">
      <x:c r="A6" s="2" t="str">
        <x:v>Ready among those instances</x:v>
      </x:c>
      <x:c r="B6" s="2" t="n">
        <x:f>IF(B12&lt;&gt;"Valid","Not evaluated",COUNTIFS(C16:C35,"Nonready",D16:D35,"Ready"))</x:f>
        <x:v>3</x:v>
      </x:c>
      <x:c r="C6" s="2"/>
      <x:c r="D6" s="2"/>
      <x:c r="E6" s="2"/>
    </x:row>
    <x:row r="7" ht="25" customHeight="1">
      <x:c r="A7" s="2" t="str">
        <x:v>Unable to assess among those instances</x:v>
      </x:c>
      <x:c r="B7" s="2" t="n">
        <x:f>IF(B12&lt;&gt;"Valid","Not evaluated",COUNTIFS(C16:C35,"Nonready",D16:D35,"Unable to assess"))</x:f>
        <x:v>0</x:v>
      </x:c>
      <x:c r="C7" s="2"/>
      <x:c r="D7" s="2"/>
      <x:c r="E7" s="2"/>
    </x:row>
    <x:row r="8" ht="25" customHeight="1">
      <x:c r="A8" s="2" t="str">
        <x:v>False-ready acceptance rate</x:v>
      </x:c>
      <x:c r="B8" s="7" t="n">
        <x:f>IF(NOT(ISNUMBER(B5)),"Not evaluated",IF(B5=0,"n.a.",B6/B5))</x:f>
        <x:v>0.75</x:v>
      </x:c>
      <x:c r="C8" s="2"/>
      <x:c r="D8" s="2"/>
      <x:c r="E8" s="2"/>
    </x:row>
    <x:row r="9" ht="25" customHeight="1">
      <x:c r="A9" s="2" t="str">
        <x:v>Abstention rate among nonready instances</x:v>
      </x:c>
      <x:c r="B9" s="7" t="n">
        <x:f>IF(NOT(ISNUMBER(B5)),"Not evaluated",IF(B5=0,"n.a.",B7/B5))</x:f>
        <x:v>0</x:v>
      </x:c>
      <x:c r="C9" s="2"/>
      <x:c r="D9" s="2"/>
      <x:c r="E9" s="2"/>
    </x:row>
    <x:row r="10" ht="25" customHeight="1">
      <x:c r="A10" s="2" t="str">
        <x:v>Missing judgments on nonready instances</x:v>
      </x:c>
      <x:c r="B10" s="2" t="n">
        <x:f>IF(B12&lt;&gt;"Valid","Not evaluated",COUNTIFS(C16:C35,"Nonready")-B5)</x:f>
        <x:v>0</x:v>
      </x:c>
      <x:c r="C10" s="2" t="str">
        <x:v>Missing or blank judgment; excluded from rate.</x:v>
      </x:c>
      <x:c r="D10" s="2"/>
      <x:c r="E10" s="2"/>
    </x:row>
    <x:row r="11" ht="25" customHeight="1">
      <x:c r="A11" s="2" t="str">
        <x:v>Unknown criterion instances</x:v>
      </x:c>
      <x:c r="B11" s="2" t="n">
        <x:f>IF(B12&lt;&gt;"Valid","Not evaluated",COUNTIFS(C16:C35,"Unknown"))</x:f>
        <x:v>0</x:v>
      </x:c>
      <x:c r="C11" s="2" t="str">
        <x:v>Excluded from criterion-conditioned rates.</x:v>
      </x:c>
      <x:c r="D11" s="2"/>
      <x:c r="E11" s="2"/>
    </x:row>
    <x:row r="12" ht="25" customHeight="1">
      <x:c r="A12" s="2" t="str">
        <x:v>Record eligibility</x:v>
      </x:c>
      <x:c r="B12" s="2" t="str">
        <x:f>IF(COUNTA(A16:E35)=0,"No records",IF(OR(COUNTIFS(F16:F35,"Invalid record")&gt;0,COUNTIFS(F16:F35,"Mixed criteria")&gt;0),"Review records","Valid"))</x:f>
        <x:v>Valid</x:v>
      </x:c>
      <x:c r="C12" s="2"/>
      <x:c r="D12" s="2"/>
      <x:c r="E12" s="2"/>
    </x:row>
    <x:row r="13" ht="25" customHeight="1">
      <x:c r="A13" s="2"/>
      <x:c r="B13" s="2"/>
      <x:c r="C13" s="2"/>
      <x:c r="D13" s="2"/>
      <x:c r="E13" s="2"/>
    </x:row>
    <x:row r="14" ht="25" customHeight="1">
      <x:c r="A14" s="2"/>
      <x:c r="B14" s="2"/>
      <x:c r="C14" s="2"/>
      <x:c r="D14" s="2"/>
      <x:c r="E14" s="2"/>
    </x:row>
    <x:row r="15" ht="34" customHeight="1">
      <x:c r="A15" s="12" t="str">
        <x:v>Assessment ID (unique)</x:v>
      </x:c>
      <x:c r="B15" s="12" t="str">
        <x:v>Criterion version</x:v>
      </x:c>
      <x:c r="C15" s="12" t="str">
        <x:v>Criterion status</x:v>
      </x:c>
      <x:c r="D15" s="12" t="str">
        <x:v>Evaluator judgment</x:v>
      </x:c>
      <x:c r="E15" s="12" t="str">
        <x:v>Notes / evidence ID</x:v>
      </x:c>
      <x:c r="F15" t="str">
        <x:v>Input status</x:v>
      </x:c>
    </x:row>
    <x:row r="16" ht="25" customHeight="1">
      <x:c r="A16" s="4" t="str">
        <x:v>EX-1</x:v>
      </x:c>
      <x:c r="B16" s="4" t="str">
        <x:v>Handoff-v0.1</x:v>
      </x:c>
      <x:c r="C16" s="4" t="str">
        <x:v>Nonready</x:v>
      </x:c>
      <x:c r="D16" s="4" t="str">
        <x:v>Ready</x:v>
      </x:c>
      <x:c r="E16" s="4" t="str">
        <x:v>Synthetic</x:v>
      </x:c>
      <x:c r="F16" t="str">
        <x:f>IF(COUNTA(A16:E16)=0,"",IF(OR(A16="",B16="",COUNTIFS($A$16:$A$35,A16)&gt;1,AND(C16&lt;&gt;"Ready",C16&lt;&gt;"Nonready",C16&lt;&gt;"Unknown"),AND(D16&lt;&gt;"Ready",D16&lt;&gt;"Not ready",D16&lt;&gt;"Unable to assess",D16&lt;&gt;"Missing",D16&lt;&gt;"")),"Invalid record",IF(COUNTIFS($B$16:$B$35,B16)&lt;&gt;COUNTIFS($A$16:$A$35,"&lt;&gt;"),"Mixed criteria","Valid")))</x:f>
        <x:v>Valid</x:v>
      </x:c>
    </x:row>
    <x:row r="17" ht="25" customHeight="1">
      <x:c r="A17" s="4" t="str">
        <x:v>EX-2</x:v>
      </x:c>
      <x:c r="B17" s="4" t="str">
        <x:v>Handoff-v0.1</x:v>
      </x:c>
      <x:c r="C17" s="4" t="str">
        <x:v>Nonready</x:v>
      </x:c>
      <x:c r="D17" s="4" t="str">
        <x:v>Ready</x:v>
      </x:c>
      <x:c r="E17" s="4" t="str">
        <x:v>Synthetic</x:v>
      </x:c>
      <x:c r="F17" t="str">
        <x:f>IF(COUNTA(A17:E17)=0,"",IF(OR(A17="",B17="",COUNTIFS($A$16:$A$35,A17)&gt;1,AND(C17&lt;&gt;"Ready",C17&lt;&gt;"Nonready",C17&lt;&gt;"Unknown"),AND(D17&lt;&gt;"Ready",D17&lt;&gt;"Not ready",D17&lt;&gt;"Unable to assess",D17&lt;&gt;"Missing",D17&lt;&gt;"")),"Invalid record",IF(COUNTIFS($B$16:$B$35,B17)&lt;&gt;COUNTIFS($A$16:$A$35,"&lt;&gt;"),"Mixed criteria","Valid")))</x:f>
        <x:v>Valid</x:v>
      </x:c>
    </x:row>
    <x:row r="18" ht="25" customHeight="1">
      <x:c r="A18" s="4" t="str">
        <x:v>EX-3</x:v>
      </x:c>
      <x:c r="B18" s="4" t="str">
        <x:v>Handoff-v0.1</x:v>
      </x:c>
      <x:c r="C18" s="4" t="str">
        <x:v>Nonready</x:v>
      </x:c>
      <x:c r="D18" s="4" t="str">
        <x:v>Ready</x:v>
      </x:c>
      <x:c r="E18" s="4" t="str">
        <x:v>Synthetic</x:v>
      </x:c>
      <x:c r="F18" t="str">
        <x:f>IF(COUNTA(A18:E18)=0,"",IF(OR(A18="",B18="",COUNTIFS($A$16:$A$35,A18)&gt;1,AND(C18&lt;&gt;"Ready",C18&lt;&gt;"Nonready",C18&lt;&gt;"Unknown"),AND(D18&lt;&gt;"Ready",D18&lt;&gt;"Not ready",D18&lt;&gt;"Unable to assess",D18&lt;&gt;"Missing",D18&lt;&gt;"")),"Invalid record",IF(COUNTIFS($B$16:$B$35,B18)&lt;&gt;COUNTIFS($A$16:$A$35,"&lt;&gt;"),"Mixed criteria","Valid")))</x:f>
        <x:v>Valid</x:v>
      </x:c>
    </x:row>
    <x:row r="19" ht="25" customHeight="1">
      <x:c r="A19" s="4" t="str">
        <x:v>EX-4</x:v>
      </x:c>
      <x:c r="B19" s="4" t="str">
        <x:v>Handoff-v0.1</x:v>
      </x:c>
      <x:c r="C19" s="4" t="str">
        <x:v>Nonready</x:v>
      </x:c>
      <x:c r="D19" s="4" t="str">
        <x:v>Not ready</x:v>
      </x:c>
      <x:c r="E19" s="4" t="str">
        <x:v>Synthetic</x:v>
      </x:c>
      <x:c r="F19" t="str">
        <x:f>IF(COUNTA(A19:E19)=0,"",IF(OR(A19="",B19="",COUNTIFS($A$16:$A$35,A19)&gt;1,AND(C19&lt;&gt;"Ready",C19&lt;&gt;"Nonready",C19&lt;&gt;"Unknown"),AND(D19&lt;&gt;"Ready",D19&lt;&gt;"Not ready",D19&lt;&gt;"Unable to assess",D19&lt;&gt;"Missing",D19&lt;&gt;"")),"Invalid record",IF(COUNTIFS($B$16:$B$35,B19)&lt;&gt;COUNTIFS($A$16:$A$35,"&lt;&gt;"),"Mixed criteria","Valid")))</x:f>
        <x:v>Valid</x:v>
      </x:c>
    </x:row>
    <x:row r="20" ht="25" customHeight="1">
      <x:c r="A20" s="4"/>
      <x:c r="B20" s="4"/>
      <x:c r="C20" s="4"/>
      <x:c r="D20" s="4"/>
      <x:c r="E20" s="4"/>
      <x:c r="F20" t="str">
        <x:f>IF(COUNTA(A20:E20)=0,"",IF(OR(A20="",B20="",COUNTIFS($A$16:$A$35,A20)&gt;1,AND(C20&lt;&gt;"Ready",C20&lt;&gt;"Nonready",C20&lt;&gt;"Unknown"),AND(D20&lt;&gt;"Ready",D20&lt;&gt;"Not ready",D20&lt;&gt;"Unable to assess",D20&lt;&gt;"Missing",D20&lt;&gt;"")),"Invalid record",IF(COUNTIFS($B$16:$B$35,B20)&lt;&gt;COUNTIFS($A$16:$A$35,"&lt;&gt;"),"Mixed criteria","Valid")))</x:f>
      </x:c>
    </x:row>
    <x:row r="21" ht="25" customHeight="1">
      <x:c r="A21" s="4"/>
      <x:c r="B21" s="4"/>
      <x:c r="C21" s="4"/>
      <x:c r="D21" s="4"/>
      <x:c r="E21" s="4"/>
      <x:c r="F21" t="str">
        <x:f>IF(COUNTA(A21:E21)=0,"",IF(OR(A21="",B21="",COUNTIFS($A$16:$A$35,A21)&gt;1,AND(C21&lt;&gt;"Ready",C21&lt;&gt;"Nonready",C21&lt;&gt;"Unknown"),AND(D21&lt;&gt;"Ready",D21&lt;&gt;"Not ready",D21&lt;&gt;"Unable to assess",D21&lt;&gt;"Missing",D21&lt;&gt;"")),"Invalid record",IF(COUNTIFS($B$16:$B$35,B21)&lt;&gt;COUNTIFS($A$16:$A$35,"&lt;&gt;"),"Mixed criteria","Valid")))</x:f>
      </x:c>
    </x:row>
    <x:row r="22" ht="25" customHeight="1">
      <x:c r="A22" s="4"/>
      <x:c r="B22" s="4"/>
      <x:c r="C22" s="4"/>
      <x:c r="D22" s="4"/>
      <x:c r="E22" s="4"/>
      <x:c r="F22" t="str">
        <x:f>IF(COUNTA(A22:E22)=0,"",IF(OR(A22="",B22="",COUNTIFS($A$16:$A$35,A22)&gt;1,AND(C22&lt;&gt;"Ready",C22&lt;&gt;"Nonready",C22&lt;&gt;"Unknown"),AND(D22&lt;&gt;"Ready",D22&lt;&gt;"Not ready",D22&lt;&gt;"Unable to assess",D22&lt;&gt;"Missing",D22&lt;&gt;"")),"Invalid record",IF(COUNTIFS($B$16:$B$35,B22)&lt;&gt;COUNTIFS($A$16:$A$35,"&lt;&gt;"),"Mixed criteria","Valid")))</x:f>
      </x:c>
    </x:row>
    <x:row r="23" ht="25" customHeight="1">
      <x:c r="A23" s="4"/>
      <x:c r="B23" s="4"/>
      <x:c r="C23" s="4"/>
      <x:c r="D23" s="4"/>
      <x:c r="E23" s="4"/>
      <x:c r="F23" t="str">
        <x:f>IF(COUNTA(A23:E23)=0,"",IF(OR(A23="",B23="",COUNTIFS($A$16:$A$35,A23)&gt;1,AND(C23&lt;&gt;"Ready",C23&lt;&gt;"Nonready",C23&lt;&gt;"Unknown"),AND(D23&lt;&gt;"Ready",D23&lt;&gt;"Not ready",D23&lt;&gt;"Unable to assess",D23&lt;&gt;"Missing",D23&lt;&gt;"")),"Invalid record",IF(COUNTIFS($B$16:$B$35,B23)&lt;&gt;COUNTIFS($A$16:$A$35,"&lt;&gt;"),"Mixed criteria","Valid")))</x:f>
      </x:c>
    </x:row>
    <x:row r="24" ht="25" customHeight="1">
      <x:c r="A24" s="4"/>
      <x:c r="B24" s="4"/>
      <x:c r="C24" s="4"/>
      <x:c r="D24" s="4"/>
      <x:c r="E24" s="4"/>
      <x:c r="F24" t="str">
        <x:f>IF(COUNTA(A24:E24)=0,"",IF(OR(A24="",B24="",COUNTIFS($A$16:$A$35,A24)&gt;1,AND(C24&lt;&gt;"Ready",C24&lt;&gt;"Nonready",C24&lt;&gt;"Unknown"),AND(D24&lt;&gt;"Ready",D24&lt;&gt;"Not ready",D24&lt;&gt;"Unable to assess",D24&lt;&gt;"Missing",D24&lt;&gt;"")),"Invalid record",IF(COUNTIFS($B$16:$B$35,B24)&lt;&gt;COUNTIFS($A$16:$A$35,"&lt;&gt;"),"Mixed criteria","Valid")))</x:f>
      </x:c>
    </x:row>
    <x:row r="25" ht="25" customHeight="1">
      <x:c r="A25" s="4"/>
      <x:c r="B25" s="4"/>
      <x:c r="C25" s="4"/>
      <x:c r="D25" s="4"/>
      <x:c r="E25" s="4"/>
      <x:c r="F25" t="str">
        <x:f>IF(COUNTA(A25:E25)=0,"",IF(OR(A25="",B25="",COUNTIFS($A$16:$A$35,A25)&gt;1,AND(C25&lt;&gt;"Ready",C25&lt;&gt;"Nonready",C25&lt;&gt;"Unknown"),AND(D25&lt;&gt;"Ready",D25&lt;&gt;"Not ready",D25&lt;&gt;"Unable to assess",D25&lt;&gt;"Missing",D25&lt;&gt;"")),"Invalid record",IF(COUNTIFS($B$16:$B$35,B25)&lt;&gt;COUNTIFS($A$16:$A$35,"&lt;&gt;"),"Mixed criteria","Valid")))</x:f>
      </x:c>
    </x:row>
    <x:row r="26" ht="25" customHeight="1">
      <x:c r="A26" s="4"/>
      <x:c r="B26" s="4"/>
      <x:c r="C26" s="4"/>
      <x:c r="D26" s="4"/>
      <x:c r="E26" s="4"/>
      <x:c r="F26" t="str">
        <x:f>IF(COUNTA(A26:E26)=0,"",IF(OR(A26="",B26="",COUNTIFS($A$16:$A$35,A26)&gt;1,AND(C26&lt;&gt;"Ready",C26&lt;&gt;"Nonready",C26&lt;&gt;"Unknown"),AND(D26&lt;&gt;"Ready",D26&lt;&gt;"Not ready",D26&lt;&gt;"Unable to assess",D26&lt;&gt;"Missing",D26&lt;&gt;"")),"Invalid record",IF(COUNTIFS($B$16:$B$35,B26)&lt;&gt;COUNTIFS($A$16:$A$35,"&lt;&gt;"),"Mixed criteria","Valid")))</x:f>
      </x:c>
    </x:row>
    <x:row r="27" ht="25" customHeight="1">
      <x:c r="A27" s="4"/>
      <x:c r="B27" s="4"/>
      <x:c r="C27" s="4"/>
      <x:c r="D27" s="4"/>
      <x:c r="E27" s="4"/>
      <x:c r="F27" t="str">
        <x:f>IF(COUNTA(A27:E27)=0,"",IF(OR(A27="",B27="",COUNTIFS($A$16:$A$35,A27)&gt;1,AND(C27&lt;&gt;"Ready",C27&lt;&gt;"Nonready",C27&lt;&gt;"Unknown"),AND(D27&lt;&gt;"Ready",D27&lt;&gt;"Not ready",D27&lt;&gt;"Unable to assess",D27&lt;&gt;"Missing",D27&lt;&gt;"")),"Invalid record",IF(COUNTIFS($B$16:$B$35,B27)&lt;&gt;COUNTIFS($A$16:$A$35,"&lt;&gt;"),"Mixed criteria","Valid")))</x:f>
      </x:c>
    </x:row>
    <x:row r="28" ht="25" customHeight="1">
      <x:c r="A28" s="4"/>
      <x:c r="B28" s="4"/>
      <x:c r="C28" s="4"/>
      <x:c r="D28" s="4"/>
      <x:c r="E28" s="4"/>
      <x:c r="F28" t="str">
        <x:f>IF(COUNTA(A28:E28)=0,"",IF(OR(A28="",B28="",COUNTIFS($A$16:$A$35,A28)&gt;1,AND(C28&lt;&gt;"Ready",C28&lt;&gt;"Nonready",C28&lt;&gt;"Unknown"),AND(D28&lt;&gt;"Ready",D28&lt;&gt;"Not ready",D28&lt;&gt;"Unable to assess",D28&lt;&gt;"Missing",D28&lt;&gt;"")),"Invalid record",IF(COUNTIFS($B$16:$B$35,B28)&lt;&gt;COUNTIFS($A$16:$A$35,"&lt;&gt;"),"Mixed criteria","Valid")))</x:f>
      </x:c>
    </x:row>
    <x:row r="29" ht="25" customHeight="1">
      <x:c r="A29" s="4"/>
      <x:c r="B29" s="4"/>
      <x:c r="C29" s="4"/>
      <x:c r="D29" s="4"/>
      <x:c r="E29" s="4"/>
      <x:c r="F29" t="str">
        <x:f>IF(COUNTA(A29:E29)=0,"",IF(OR(A29="",B29="",COUNTIFS($A$16:$A$35,A29)&gt;1,AND(C29&lt;&gt;"Ready",C29&lt;&gt;"Nonready",C29&lt;&gt;"Unknown"),AND(D29&lt;&gt;"Ready",D29&lt;&gt;"Not ready",D29&lt;&gt;"Unable to assess",D29&lt;&gt;"Missing",D29&lt;&gt;"")),"Invalid record",IF(COUNTIFS($B$16:$B$35,B29)&lt;&gt;COUNTIFS($A$16:$A$35,"&lt;&gt;"),"Mixed criteria","Valid")))</x:f>
      </x:c>
    </x:row>
    <x:row r="30" ht="25" customHeight="1">
      <x:c r="A30" s="4"/>
      <x:c r="B30" s="4"/>
      <x:c r="C30" s="4"/>
      <x:c r="D30" s="4"/>
      <x:c r="E30" s="4"/>
      <x:c r="F30" t="str">
        <x:f>IF(COUNTA(A30:E30)=0,"",IF(OR(A30="",B30="",COUNTIFS($A$16:$A$35,A30)&gt;1,AND(C30&lt;&gt;"Ready",C30&lt;&gt;"Nonready",C30&lt;&gt;"Unknown"),AND(D30&lt;&gt;"Ready",D30&lt;&gt;"Not ready",D30&lt;&gt;"Unable to assess",D30&lt;&gt;"Missing",D30&lt;&gt;"")),"Invalid record",IF(COUNTIFS($B$16:$B$35,B30)&lt;&gt;COUNTIFS($A$16:$A$35,"&lt;&gt;"),"Mixed criteria","Valid")))</x:f>
      </x:c>
    </x:row>
    <x:row r="31" ht="25" customHeight="1">
      <x:c r="A31" s="4"/>
      <x:c r="B31" s="4"/>
      <x:c r="C31" s="4"/>
      <x:c r="D31" s="4"/>
      <x:c r="E31" s="4"/>
      <x:c r="F31" t="str">
        <x:f>IF(COUNTA(A31:E31)=0,"",IF(OR(A31="",B31="",COUNTIFS($A$16:$A$35,A31)&gt;1,AND(C31&lt;&gt;"Ready",C31&lt;&gt;"Nonready",C31&lt;&gt;"Unknown"),AND(D31&lt;&gt;"Ready",D31&lt;&gt;"Not ready",D31&lt;&gt;"Unable to assess",D31&lt;&gt;"Missing",D31&lt;&gt;"")),"Invalid record",IF(COUNTIFS($B$16:$B$35,B31)&lt;&gt;COUNTIFS($A$16:$A$35,"&lt;&gt;"),"Mixed criteria","Valid")))</x:f>
      </x:c>
    </x:row>
    <x:row r="32" ht="25" customHeight="1">
      <x:c r="A32" s="4"/>
      <x:c r="B32" s="4"/>
      <x:c r="C32" s="4"/>
      <x:c r="D32" s="4"/>
      <x:c r="E32" s="4"/>
      <x:c r="F32" t="str">
        <x:f>IF(COUNTA(A32:E32)=0,"",IF(OR(A32="",B32="",COUNTIFS($A$16:$A$35,A32)&gt;1,AND(C32&lt;&gt;"Ready",C32&lt;&gt;"Nonready",C32&lt;&gt;"Unknown"),AND(D32&lt;&gt;"Ready",D32&lt;&gt;"Not ready",D32&lt;&gt;"Unable to assess",D32&lt;&gt;"Missing",D32&lt;&gt;"")),"Invalid record",IF(COUNTIFS($B$16:$B$35,B32)&lt;&gt;COUNTIFS($A$16:$A$35,"&lt;&gt;"),"Mixed criteria","Valid")))</x:f>
      </x:c>
    </x:row>
    <x:row r="33" ht="25" customHeight="1">
      <x:c r="A33" s="4"/>
      <x:c r="B33" s="4"/>
      <x:c r="C33" s="4"/>
      <x:c r="D33" s="4"/>
      <x:c r="E33" s="4"/>
      <x:c r="F33" t="str">
        <x:f>IF(COUNTA(A33:E33)=0,"",IF(OR(A33="",B33="",COUNTIFS($A$16:$A$35,A33)&gt;1,AND(C33&lt;&gt;"Ready",C33&lt;&gt;"Nonready",C33&lt;&gt;"Unknown"),AND(D33&lt;&gt;"Ready",D33&lt;&gt;"Not ready",D33&lt;&gt;"Unable to assess",D33&lt;&gt;"Missing",D33&lt;&gt;"")),"Invalid record",IF(COUNTIFS($B$16:$B$35,B33)&lt;&gt;COUNTIFS($A$16:$A$35,"&lt;&gt;"),"Mixed criteria","Valid")))</x:f>
      </x:c>
    </x:row>
    <x:row r="34" ht="25" customHeight="1">
      <x:c r="A34" s="4"/>
      <x:c r="B34" s="4"/>
      <x:c r="C34" s="4"/>
      <x:c r="D34" s="4"/>
      <x:c r="E34" s="4"/>
      <x:c r="F34" t="str">
        <x:f>IF(COUNTA(A34:E34)=0,"",IF(OR(A34="",B34="",COUNTIFS($A$16:$A$35,A34)&gt;1,AND(C34&lt;&gt;"Ready",C34&lt;&gt;"Nonready",C34&lt;&gt;"Unknown"),AND(D34&lt;&gt;"Ready",D34&lt;&gt;"Not ready",D34&lt;&gt;"Unable to assess",D34&lt;&gt;"Missing",D34&lt;&gt;"")),"Invalid record",IF(COUNTIFS($B$16:$B$35,B34)&lt;&gt;COUNTIFS($A$16:$A$35,"&lt;&gt;"),"Mixed criteria","Valid")))</x:f>
      </x:c>
    </x:row>
    <x:row r="35" ht="25" customHeight="1">
      <x:c r="A35" s="4"/>
      <x:c r="B35" s="4"/>
      <x:c r="C35" s="4"/>
      <x:c r="D35" s="4"/>
      <x:c r="E35" s="4"/>
      <x:c r="F35" t="str">
        <x:f>IF(COUNTA(A35:E35)=0,"",IF(OR(A35="",B35="",COUNTIFS($A$16:$A$35,A35)&gt;1,AND(C35&lt;&gt;"Ready",C35&lt;&gt;"Nonready",C35&lt;&gt;"Unknown"),AND(D35&lt;&gt;"Ready",D35&lt;&gt;"Not ready",D35&lt;&gt;"Unable to assess",D35&lt;&gt;"Missing",D35&lt;&gt;"")),"Invalid record",IF(COUNTIFS($B$16:$B$35,B35)&lt;&gt;COUNTIFS($A$16:$A$35,"&lt;&gt;"),"Mixed criteria","Valid")))</x:f>
      </x:c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8" customHeight="1">
      <x:c r="A38" s="10" t="str">
        <x:v>Companion measures</x:v>
      </x:c>
      <x:c r="B38" s="10" t="str">
        <x:v>Result</x:v>
      </x:c>
      <x:c r="C38" s="2"/>
      <x:c r="D38" s="2"/>
      <x:c r="E38" s="2"/>
      <x:c r="F38" s="1"/>
    </x:row>
    <x:row r="39" ht="28" customHeight="1">
      <x:c r="A39" s="1" t="str">
        <x:v>Decision coverage on nonready instances</x:v>
      </x:c>
      <x:c r="B39" s="13" t="n">
        <x:f>IF(NOT(ISNUMBER(B5)),"Not evaluated",IF(B5=0,"n.a.",(B5-B7)/B5))</x:f>
        <x:v>1</x:v>
      </x:c>
      <x:c r="C39" s="1" t="str">
        <x:v>(Ready + Not ready) / all observed Nonready judgments.</x:v>
      </x:c>
      <x:c r="D39" s="1"/>
      <x:c r="E39" s="1"/>
      <x:c r="F39" s="1"/>
    </x:row>
    <x:row r="40" ht="28" customHeight="1">
      <x:c r="A40" s="1" t="str">
        <x:v>False-ready among decisive judgments</x:v>
      </x:c>
      <x:c r="B40" s="13" t="n">
        <x:f>IF(NOT(ISNUMBER(B5)),"Not evaluated",IF(B5-B7=0,"n.a.",B6/(B5-B7)))</x:f>
        <x:v>0.75</x:v>
      </x:c>
      <x:c r="C40" s="1" t="str">
        <x:v>Ready / (Ready + Not ready) on Nonready artifacts.</x:v>
      </x:c>
      <x:c r="D40" s="1"/>
      <x:c r="E40" s="1"/>
      <x:c r="F40" s="1"/>
    </x:row>
    <x:row r="41" ht="28" customHeight="1">
      <x:c r="A41" s="1" t="str">
        <x:v>Ready instances with observed judgment</x:v>
      </x:c>
      <x:c r="B41" s="1" t="n">
        <x:f>IF(B12&lt;&gt;"Valid","Not evaluated",COUNTIFS(C16:C35,"Ready",D16:D35,"Ready")+COUNTIFS(C16:C35,"Ready",D16:D35,"Not ready")+COUNTIFS(C16:C35,"Ready",D16:D35,"Unable to assess"))</x:f>
        <x:v>0</x:v>
      </x:c>
      <x:c r="C41" s="1"/>
      <x:c r="D41" s="1"/>
      <x:c r="E41" s="1"/>
      <x:c r="F41" s="1"/>
    </x:row>
    <x:row r="42" ht="28" customHeight="1">
      <x:c r="A42" s="1" t="str">
        <x:v>False hold rate on ready instances</x:v>
      </x:c>
      <x:c r="B42" s="13" t="str">
        <x:f>IF(NOT(ISNUMBER(B41)),"Not evaluated",IF(B41=0,"n.a.",COUNTIFS(C16:C35,"Ready",D16:D35,"Not ready")/B41))</x:f>
        <x:v>n.a.</x:v>
      </x:c>
      <x:c r="C42" s="1" t="str">
        <x:v>Not ready / all observed judgments on Ready artifacts.</x:v>
      </x:c>
      <x:c r="D42" s="1"/>
      <x:c r="E42" s="1"/>
      <x:c r="F42" s="1"/>
    </x:row>
    <x:row r="43" ht="28" customHeight="1">
      <x:c r="A43" s="1" t="str">
        <x:v>Abstention rate on ready instances</x:v>
      </x:c>
      <x:c r="B43" s="13" t="str">
        <x:f>IF(NOT(ISNUMBER(B41)),"Not evaluated",IF(B41=0,"n.a.",COUNTIFS(C16:C35,"Ready",D16:D35,"Unable to assess")/B41))</x:f>
        <x:v>n.a.</x:v>
      </x:c>
      <x:c r="C43" s="1" t="str">
        <x:v>Report alongside false hold; never infer usefulness from one rate.</x:v>
      </x:c>
      <x:c r="D43" s="1"/>
      <x:c r="E43" s="1"/>
      <x:c r="F43" s="1"/>
    </x:row>
    <x:row r="44" ht="28" customHeight="1">
      <x:c r="A44" s="1" t="str">
        <x:v>Missing judgments on ready instances</x:v>
      </x:c>
      <x:c r="B44" s="1" t="n">
        <x:f>IF(B12&lt;&gt;"Valid","Not evaluated",COUNTIFS(C16:C35,"Ready")-B41)</x:f>
        <x:v>0</x:v>
      </x:c>
      <x:c r="C44" s="1"/>
      <x:c r="D44" s="1"/>
      <x:c r="E44" s="1"/>
      <x:c r="F44" s="1"/>
    </x:row>
  </x:sheetData>
  <x:conditionalFormatting sqref="F16:F35">
    <x:cfRule type="containsText" dxfId="2" priority="1" operator="containsText" text="Invalid"/>
  </x:conditionalFormatting>
  <x:dataValidations count="2">
    <x:dataValidation type="list" sqref="C16:C35">
      <x:formula1>"Ready,Nonready,Unknown"</x:formula1>
    </x:dataValidation>
    <x:dataValidation type="list" sqref="D16:D35">
      <x:formula1>"Ready,Not ready,Unable to assess,Missing"</x:formula1>
    </x:dataValidation>
  </x:dataValidations>
  <x:pageMargins left="0.7" right="0.7" top="0.75" bottom="0.75" header="0.3" footer="0.3"/>
</x:worksheet>
</file>